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/>
  <mc:AlternateContent xmlns:mc="http://schemas.openxmlformats.org/markup-compatibility/2006">
    <mc:Choice Requires="x15">
      <x15ac:absPath xmlns:x15ac="http://schemas.microsoft.com/office/spreadsheetml/2010/11/ac" url="C:\Users\skamal\Desktop\"/>
    </mc:Choice>
  </mc:AlternateContent>
  <xr:revisionPtr revIDLastSave="48" documentId="13_ncr:1_{6C53EF5C-C7F0-4FC6-A96F-E5F57D31EC86}" xr6:coauthVersionLast="47" xr6:coauthVersionMax="47" xr10:uidLastSave="{1C7CE673-D4FF-4A9C-96ED-555E85D86B28}"/>
  <bookViews>
    <workbookView xWindow="-108" yWindow="-108" windowWidth="23256" windowHeight="12456" xr2:uid="{3BE0D078-19A4-42D6-BC73-543427A775E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1" i="1"/>
  <c r="F86" i="1"/>
  <c r="E86" i="1"/>
  <c r="D86" i="1"/>
  <c r="C86" i="1"/>
  <c r="F81" i="1"/>
  <c r="E81" i="1"/>
  <c r="D81" i="1"/>
  <c r="C81" i="1"/>
  <c r="F82" i="1"/>
  <c r="E82" i="1"/>
  <c r="D82" i="1"/>
  <c r="C82" i="1"/>
  <c r="F83" i="1"/>
  <c r="E83" i="1"/>
  <c r="D83" i="1"/>
  <c r="C83" i="1"/>
  <c r="F84" i="1"/>
  <c r="E84" i="1"/>
  <c r="D84" i="1"/>
  <c r="C84" i="1"/>
  <c r="F85" i="1"/>
  <c r="E85" i="1"/>
  <c r="D85" i="1"/>
  <c r="C85" i="1"/>
  <c r="C77" i="1"/>
  <c r="C76" i="1"/>
  <c r="C75" i="1"/>
  <c r="C74" i="1"/>
  <c r="C73" i="1"/>
  <c r="C62" i="1"/>
  <c r="C61" i="1"/>
  <c r="C60" i="1"/>
  <c r="C59" i="1"/>
  <c r="C58" i="1"/>
  <c r="C47" i="1"/>
  <c r="C46" i="1"/>
  <c r="C45" i="1"/>
  <c r="C44" i="1"/>
  <c r="C43" i="1"/>
  <c r="D76" i="1"/>
  <c r="E76" i="1" s="1"/>
  <c r="D75" i="1"/>
  <c r="E75" i="1" s="1"/>
  <c r="D74" i="1"/>
  <c r="E74" i="1" s="1"/>
  <c r="D73" i="1"/>
  <c r="D77" i="1" s="1"/>
  <c r="B69" i="1"/>
  <c r="B67" i="1"/>
  <c r="B54" i="1"/>
  <c r="B52" i="1"/>
  <c r="B24" i="1"/>
  <c r="B22" i="1"/>
  <c r="E46" i="1"/>
  <c r="E45" i="1"/>
  <c r="E44" i="1"/>
  <c r="E43" i="1"/>
  <c r="D47" i="1"/>
  <c r="D46" i="1"/>
  <c r="D45" i="1"/>
  <c r="D44" i="1"/>
  <c r="D43" i="1"/>
  <c r="B77" i="1"/>
  <c r="B62" i="1"/>
  <c r="D61" i="1"/>
  <c r="E61" i="1"/>
  <c r="D60" i="1"/>
  <c r="E60" i="1"/>
  <c r="D59" i="1"/>
  <c r="E59" i="1"/>
  <c r="D58" i="1"/>
  <c r="D62" i="1" s="1"/>
  <c r="B47" i="1"/>
  <c r="B39" i="1"/>
  <c r="E32" i="1"/>
  <c r="E31" i="1"/>
  <c r="E30" i="1"/>
  <c r="E29" i="1"/>
  <c r="E28" i="1"/>
  <c r="D32" i="1"/>
  <c r="D31" i="1"/>
  <c r="D30" i="1"/>
  <c r="D29" i="1"/>
  <c r="D28" i="1"/>
  <c r="C31" i="1"/>
  <c r="C30" i="1"/>
  <c r="C29" i="1"/>
  <c r="C28" i="1"/>
  <c r="B32" i="1"/>
  <c r="D16" i="1"/>
  <c r="D15" i="1"/>
  <c r="D14" i="1"/>
  <c r="D13" i="1"/>
  <c r="D12" i="1"/>
  <c r="D17" i="1" s="1"/>
  <c r="C16" i="1"/>
  <c r="E16" i="1" s="1"/>
  <c r="C15" i="1"/>
  <c r="E15" i="1" s="1"/>
  <c r="C14" i="1"/>
  <c r="E14" i="1" s="1"/>
  <c r="C13" i="1"/>
  <c r="C17" i="1" s="1"/>
  <c r="C12" i="1"/>
  <c r="E12" i="1" s="1"/>
  <c r="B17" i="1"/>
  <c r="B6" i="1"/>
  <c r="B8" i="1" s="1"/>
  <c r="E47" i="1" l="1"/>
  <c r="E73" i="1"/>
  <c r="E77" i="1" s="1"/>
  <c r="E58" i="1"/>
  <c r="E62" i="1" s="1"/>
  <c r="C32" i="1"/>
  <c r="E13" i="1"/>
  <c r="E17" i="1" s="1"/>
</calcChain>
</file>

<file path=xl/sharedStrings.xml><?xml version="1.0" encoding="utf-8"?>
<sst xmlns="http://schemas.openxmlformats.org/spreadsheetml/2006/main" count="132" uniqueCount="23">
  <si>
    <t>New Accela Renewal Order Form Costs</t>
  </si>
  <si>
    <t>Year 1</t>
  </si>
  <si>
    <t>Cost Per License</t>
  </si>
  <si>
    <t>Total Licenses</t>
  </si>
  <si>
    <t>License Cost</t>
  </si>
  <si>
    <t>ERD Cost</t>
  </si>
  <si>
    <t>Total Cost</t>
  </si>
  <si>
    <t>Cost Per Agency</t>
  </si>
  <si>
    <t>Agency</t>
  </si>
  <si>
    <t>User Count</t>
  </si>
  <si>
    <t>Total</t>
  </si>
  <si>
    <t>Douglas</t>
  </si>
  <si>
    <t>NNPH</t>
  </si>
  <si>
    <t>Reno</t>
  </si>
  <si>
    <t>Sparks</t>
  </si>
  <si>
    <t>Washoe</t>
  </si>
  <si>
    <t>Year 2</t>
  </si>
  <si>
    <t>Year 3</t>
  </si>
  <si>
    <t>Year 4</t>
  </si>
  <si>
    <t>Year 5</t>
  </si>
  <si>
    <t>Pricing Summary</t>
  </si>
  <si>
    <t>Period</t>
  </si>
  <si>
    <t>Net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</si>
</sst>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6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A091-BECE-4907-B475-60B99DCFC8E6}">
  <dimension ref="A1:P86"/>
  <sheetViews>
    <sheetView tabSelected="1" topLeftCell="A70" workbookViewId="0">
      <selection activeCell="A79" sqref="A79:G86"/>
    </sheetView>
  </sheetViews>
  <sheetFormatPr defaultRowHeight="14.45"/>
  <cols>
    <col min="1" max="1" width="17.7109375" customWidth="1"/>
    <col min="2" max="2" width="13.85546875" bestFit="1" customWidth="1"/>
    <col min="3" max="3" width="14.85546875" bestFit="1" customWidth="1"/>
    <col min="4" max="4" width="13.85546875" bestFit="1" customWidth="1"/>
    <col min="5" max="5" width="14.42578125" customWidth="1"/>
    <col min="6" max="7" width="12" bestFit="1" customWidth="1"/>
    <col min="9" max="9" width="14.42578125" bestFit="1" customWidth="1"/>
    <col min="10" max="10" width="12.7109375" bestFit="1" customWidth="1"/>
    <col min="12" max="12" width="14" bestFit="1" customWidth="1"/>
    <col min="13" max="13" width="9.85546875" bestFit="1" customWidth="1"/>
    <col min="14" max="14" width="11.42578125" bestFit="1" customWidth="1"/>
    <col min="15" max="15" width="11.140625" bestFit="1" customWidth="1"/>
    <col min="16" max="16" width="11.28515625" bestFit="1" customWidth="1"/>
  </cols>
  <sheetData>
    <row r="1" spans="1:16">
      <c r="A1" s="3" t="s">
        <v>0</v>
      </c>
    </row>
    <row r="3" spans="1:16">
      <c r="A3" s="3" t="s">
        <v>1</v>
      </c>
      <c r="I3" s="3"/>
      <c r="L3" s="3"/>
    </row>
    <row r="4" spans="1:16">
      <c r="A4" t="s">
        <v>2</v>
      </c>
      <c r="B4" s="2">
        <v>1630</v>
      </c>
      <c r="I4" s="3"/>
      <c r="L4" s="3"/>
      <c r="M4" s="3"/>
      <c r="N4" s="3"/>
      <c r="O4" s="3"/>
      <c r="P4" s="3"/>
    </row>
    <row r="5" spans="1:16">
      <c r="A5" t="s">
        <v>3</v>
      </c>
      <c r="B5">
        <v>503</v>
      </c>
      <c r="I5" s="3"/>
      <c r="L5" s="3"/>
      <c r="N5" s="1"/>
      <c r="O5" s="1"/>
      <c r="P5" s="1"/>
    </row>
    <row r="6" spans="1:16">
      <c r="A6" t="s">
        <v>4</v>
      </c>
      <c r="B6" s="2">
        <f>SUM(B4*B5)</f>
        <v>819890</v>
      </c>
      <c r="C6" s="1"/>
      <c r="I6" s="3"/>
      <c r="J6" s="1"/>
      <c r="L6" s="3"/>
      <c r="N6" s="1"/>
      <c r="O6" s="1"/>
      <c r="P6" s="1"/>
    </row>
    <row r="7" spans="1:16">
      <c r="A7" t="s">
        <v>5</v>
      </c>
      <c r="B7" s="1">
        <v>90187.9</v>
      </c>
      <c r="I7" s="3"/>
      <c r="J7" s="1"/>
      <c r="L7" s="3"/>
      <c r="N7" s="1"/>
      <c r="O7" s="1"/>
      <c r="P7" s="1"/>
    </row>
    <row r="8" spans="1:16">
      <c r="A8" s="1" t="s">
        <v>6</v>
      </c>
      <c r="B8" s="1">
        <f>SUM(B6:B7)</f>
        <v>910077.9</v>
      </c>
      <c r="C8" s="1"/>
      <c r="D8" s="1"/>
      <c r="I8" s="3"/>
      <c r="J8" s="1"/>
      <c r="L8" s="3"/>
      <c r="N8" s="1"/>
      <c r="O8" s="1"/>
      <c r="P8" s="1"/>
    </row>
    <row r="9" spans="1:16">
      <c r="L9" s="3"/>
      <c r="N9" s="1"/>
      <c r="O9" s="1"/>
      <c r="P9" s="1"/>
    </row>
    <row r="10" spans="1:16">
      <c r="A10" s="3" t="s">
        <v>7</v>
      </c>
      <c r="L10" s="3"/>
      <c r="N10" s="1"/>
      <c r="O10" s="1"/>
      <c r="P10" s="1"/>
    </row>
    <row r="11" spans="1:16">
      <c r="A11" s="3" t="s">
        <v>8</v>
      </c>
      <c r="B11" s="3" t="s">
        <v>9</v>
      </c>
      <c r="C11" s="3" t="s">
        <v>4</v>
      </c>
      <c r="D11" s="3" t="s">
        <v>5</v>
      </c>
      <c r="E11" s="3" t="s">
        <v>10</v>
      </c>
      <c r="F11" s="3" t="s">
        <v>8</v>
      </c>
      <c r="J11" s="1"/>
    </row>
    <row r="12" spans="1:16">
      <c r="A12" s="3" t="s">
        <v>11</v>
      </c>
      <c r="B12">
        <v>63</v>
      </c>
      <c r="C12" s="1">
        <f>SUM(B12*1630)</f>
        <v>102690</v>
      </c>
      <c r="D12" s="1">
        <f>SUM(B7/B5*B12)</f>
        <v>11295.9</v>
      </c>
      <c r="E12" s="1">
        <f>SUM(C12:D12)</f>
        <v>113985.9</v>
      </c>
      <c r="F12" t="s">
        <v>11</v>
      </c>
    </row>
    <row r="13" spans="1:16">
      <c r="A13" s="3" t="s">
        <v>12</v>
      </c>
      <c r="B13">
        <v>64</v>
      </c>
      <c r="C13" s="1">
        <f>SUM(B13*1630)</f>
        <v>104320</v>
      </c>
      <c r="D13" s="1">
        <f>SUM(B7/B5*B13)</f>
        <v>11475.199999999999</v>
      </c>
      <c r="E13" s="1">
        <f>SUM(C13:D13)</f>
        <v>115795.2</v>
      </c>
      <c r="F13" t="s">
        <v>12</v>
      </c>
    </row>
    <row r="14" spans="1:16">
      <c r="A14" s="3" t="s">
        <v>13</v>
      </c>
      <c r="B14">
        <v>165</v>
      </c>
      <c r="C14" s="1">
        <f>SUM(B14*1630)</f>
        <v>268950</v>
      </c>
      <c r="D14" s="1">
        <f>SUM(B7/B5*B14)</f>
        <v>29584.499999999996</v>
      </c>
      <c r="E14" s="1">
        <f>SUM(C14:D14)</f>
        <v>298534.5</v>
      </c>
      <c r="F14" t="s">
        <v>13</v>
      </c>
    </row>
    <row r="15" spans="1:16">
      <c r="A15" s="3" t="s">
        <v>14</v>
      </c>
      <c r="B15">
        <v>67</v>
      </c>
      <c r="C15" s="1">
        <f>SUM(B15*1630)</f>
        <v>109210</v>
      </c>
      <c r="D15" s="1">
        <f>SUM(B7/B5*B15)</f>
        <v>12013.099999999999</v>
      </c>
      <c r="E15" s="1">
        <f>SUM(C15:D15)</f>
        <v>121223.1</v>
      </c>
      <c r="F15" t="s">
        <v>14</v>
      </c>
    </row>
    <row r="16" spans="1:16">
      <c r="A16" s="3" t="s">
        <v>15</v>
      </c>
      <c r="B16">
        <v>144</v>
      </c>
      <c r="C16" s="1">
        <f>SUM(B16*1630)</f>
        <v>234720</v>
      </c>
      <c r="D16" s="1">
        <f>SUM(B7/B5*B16)</f>
        <v>25819.199999999997</v>
      </c>
      <c r="E16" s="1">
        <f>SUM(C16:D16)</f>
        <v>260539.2</v>
      </c>
      <c r="F16" t="s">
        <v>15</v>
      </c>
    </row>
    <row r="17" spans="1:16">
      <c r="A17" s="3" t="s">
        <v>10</v>
      </c>
      <c r="B17">
        <f>SUM(B12:B16)</f>
        <v>503</v>
      </c>
      <c r="C17" s="1">
        <f>SUM(C12:C16)</f>
        <v>819890</v>
      </c>
      <c r="D17" s="1">
        <f>SUM(D12:D16)</f>
        <v>90187.9</v>
      </c>
      <c r="E17" s="1">
        <f>SUM(E12:E16)</f>
        <v>910077.89999999991</v>
      </c>
      <c r="F17" t="s">
        <v>10</v>
      </c>
    </row>
    <row r="19" spans="1:16">
      <c r="A19" s="3" t="s">
        <v>16</v>
      </c>
      <c r="I19" s="3"/>
      <c r="L19" s="3"/>
    </row>
    <row r="20" spans="1:16">
      <c r="A20" t="s">
        <v>2</v>
      </c>
      <c r="B20" s="1">
        <v>1711.5</v>
      </c>
      <c r="I20" s="3"/>
      <c r="L20" s="3"/>
      <c r="M20" s="4"/>
      <c r="N20" s="4"/>
      <c r="O20" s="4"/>
      <c r="P20" s="4"/>
    </row>
    <row r="21" spans="1:16">
      <c r="A21" t="s">
        <v>3</v>
      </c>
      <c r="B21">
        <v>440</v>
      </c>
      <c r="I21" s="3"/>
      <c r="L21" s="3"/>
      <c r="N21" s="1"/>
      <c r="O21" s="1"/>
      <c r="P21" s="1"/>
    </row>
    <row r="22" spans="1:16">
      <c r="A22" t="s">
        <v>4</v>
      </c>
      <c r="B22" s="1">
        <f>SUM(B20*B21)</f>
        <v>753060</v>
      </c>
      <c r="C22" s="1"/>
      <c r="I22" s="3"/>
      <c r="L22" s="3"/>
      <c r="N22" s="1"/>
      <c r="O22" s="1"/>
      <c r="P22" s="1"/>
    </row>
    <row r="23" spans="1:16">
      <c r="A23" t="s">
        <v>5</v>
      </c>
      <c r="B23" s="1">
        <v>90394</v>
      </c>
      <c r="I23" s="3"/>
      <c r="L23" s="3"/>
      <c r="N23" s="1"/>
      <c r="O23" s="1"/>
      <c r="P23" s="1"/>
    </row>
    <row r="24" spans="1:16">
      <c r="A24" s="1" t="s">
        <v>6</v>
      </c>
      <c r="B24" s="1">
        <f>SUM(B22:B23)</f>
        <v>843454</v>
      </c>
      <c r="C24" s="1"/>
      <c r="D24" s="1"/>
      <c r="I24" s="3"/>
      <c r="L24" s="3"/>
      <c r="N24" s="1"/>
      <c r="O24" s="1"/>
      <c r="P24" s="1"/>
    </row>
    <row r="25" spans="1:16">
      <c r="L25" s="3"/>
      <c r="N25" s="1"/>
      <c r="O25" s="1"/>
      <c r="P25" s="1"/>
    </row>
    <row r="26" spans="1:16">
      <c r="A26" s="3" t="s">
        <v>7</v>
      </c>
    </row>
    <row r="27" spans="1:16">
      <c r="A27" t="s">
        <v>8</v>
      </c>
      <c r="B27" t="s">
        <v>9</v>
      </c>
      <c r="C27" t="s">
        <v>4</v>
      </c>
      <c r="D27" t="s">
        <v>5</v>
      </c>
      <c r="E27" t="s">
        <v>10</v>
      </c>
      <c r="F27" t="s">
        <v>8</v>
      </c>
    </row>
    <row r="28" spans="1:16">
      <c r="A28" t="s">
        <v>12</v>
      </c>
      <c r="B28">
        <v>64</v>
      </c>
      <c r="C28" s="1">
        <f>SUM(B20*B28)</f>
        <v>109536</v>
      </c>
      <c r="D28" s="1">
        <f>SUM(B23/B21*B28)</f>
        <v>13148.218181818182</v>
      </c>
      <c r="E28" s="1">
        <f>SUM(C28:D28)</f>
        <v>122684.21818181819</v>
      </c>
      <c r="F28" t="s">
        <v>12</v>
      </c>
    </row>
    <row r="29" spans="1:16">
      <c r="A29" t="s">
        <v>13</v>
      </c>
      <c r="B29">
        <v>165</v>
      </c>
      <c r="C29" s="1">
        <f>SUM(B20*B29)</f>
        <v>282397.5</v>
      </c>
      <c r="D29" s="1">
        <f>SUM(B23/B21*B29)</f>
        <v>33897.75</v>
      </c>
      <c r="E29" s="1">
        <f>SUM(C29:D29)</f>
        <v>316295.25</v>
      </c>
      <c r="F29" t="s">
        <v>13</v>
      </c>
    </row>
    <row r="30" spans="1:16">
      <c r="A30" t="s">
        <v>14</v>
      </c>
      <c r="B30">
        <v>67</v>
      </c>
      <c r="C30" s="1">
        <f>SUM(B30*B20)</f>
        <v>114670.5</v>
      </c>
      <c r="D30" s="1">
        <f>SUM(B23/B21*B30)</f>
        <v>13764.540909090909</v>
      </c>
      <c r="E30" s="1">
        <f>SUM(C30:D30)</f>
        <v>128435.04090909091</v>
      </c>
      <c r="F30" t="s">
        <v>14</v>
      </c>
    </row>
    <row r="31" spans="1:16">
      <c r="A31" t="s">
        <v>15</v>
      </c>
      <c r="B31">
        <v>144</v>
      </c>
      <c r="C31" s="1">
        <f>SUM(B31*B20)</f>
        <v>246456</v>
      </c>
      <c r="D31" s="1">
        <f>SUM(B23/B21*B31)</f>
        <v>29583.49090909091</v>
      </c>
      <c r="E31" s="1">
        <f>SUM(C31:D31)</f>
        <v>276039.49090909091</v>
      </c>
      <c r="F31" t="s">
        <v>15</v>
      </c>
    </row>
    <row r="32" spans="1:16">
      <c r="A32" t="s">
        <v>10</v>
      </c>
      <c r="B32">
        <f>SUM(B28:B31)</f>
        <v>440</v>
      </c>
      <c r="C32" s="1">
        <f>SUM(C28:C31)</f>
        <v>753060</v>
      </c>
      <c r="D32" s="1">
        <f>SUM(D28:D31)</f>
        <v>90394</v>
      </c>
      <c r="E32" s="1">
        <f>SUM(E28:E31)</f>
        <v>843454</v>
      </c>
      <c r="F32" t="s">
        <v>10</v>
      </c>
    </row>
    <row r="34" spans="1:16">
      <c r="A34" s="3" t="s">
        <v>17</v>
      </c>
      <c r="I34" s="3"/>
      <c r="L34" s="3"/>
    </row>
    <row r="35" spans="1:16">
      <c r="A35" t="s">
        <v>2</v>
      </c>
      <c r="B35" s="1">
        <v>1797.08</v>
      </c>
      <c r="I35" s="3"/>
      <c r="J35" s="1"/>
      <c r="L35" s="3"/>
      <c r="M35" s="4"/>
      <c r="N35" s="4"/>
      <c r="O35" s="4"/>
      <c r="P35" s="4"/>
    </row>
    <row r="36" spans="1:16">
      <c r="A36" t="s">
        <v>3</v>
      </c>
      <c r="B36">
        <v>440</v>
      </c>
      <c r="I36" s="3"/>
      <c r="L36" s="3"/>
      <c r="N36" s="1"/>
      <c r="O36" s="1"/>
      <c r="P36" s="1"/>
    </row>
    <row r="37" spans="1:16">
      <c r="A37" t="s">
        <v>4</v>
      </c>
      <c r="B37" s="1">
        <v>790713</v>
      </c>
      <c r="I37" s="3"/>
      <c r="J37" s="1"/>
      <c r="L37" s="3"/>
      <c r="N37" s="1"/>
      <c r="O37" s="1"/>
      <c r="P37" s="1"/>
    </row>
    <row r="38" spans="1:16">
      <c r="A38" t="s">
        <v>5</v>
      </c>
      <c r="B38" s="1">
        <v>94886</v>
      </c>
      <c r="C38" s="1"/>
      <c r="I38" s="3"/>
      <c r="J38" s="1"/>
      <c r="L38" s="3"/>
      <c r="N38" s="1"/>
      <c r="O38" s="1"/>
      <c r="P38" s="1"/>
    </row>
    <row r="39" spans="1:16">
      <c r="A39" s="1" t="s">
        <v>6</v>
      </c>
      <c r="B39" s="1">
        <f>SUM(B37:B38)</f>
        <v>885599</v>
      </c>
      <c r="D39" s="1"/>
      <c r="I39" s="3"/>
      <c r="J39" s="1"/>
      <c r="L39" s="3"/>
      <c r="N39" s="1"/>
      <c r="O39" s="1"/>
      <c r="P39" s="1"/>
    </row>
    <row r="40" spans="1:16">
      <c r="L40" s="3"/>
      <c r="N40" s="1"/>
      <c r="O40" s="1"/>
      <c r="P40" s="1"/>
    </row>
    <row r="41" spans="1:16">
      <c r="A41" s="3" t="s">
        <v>7</v>
      </c>
    </row>
    <row r="42" spans="1:16">
      <c r="A42" t="s">
        <v>8</v>
      </c>
      <c r="B42" t="s">
        <v>9</v>
      </c>
      <c r="C42" t="s">
        <v>4</v>
      </c>
      <c r="D42" t="s">
        <v>5</v>
      </c>
      <c r="E42" t="s">
        <v>10</v>
      </c>
      <c r="F42" t="s">
        <v>8</v>
      </c>
    </row>
    <row r="43" spans="1:16">
      <c r="A43" t="s">
        <v>12</v>
      </c>
      <c r="B43">
        <v>64</v>
      </c>
      <c r="C43" s="1">
        <f>SUM(790713/440*64)</f>
        <v>115012.8</v>
      </c>
      <c r="D43" s="1">
        <f>SUM(B38/B36*B43)</f>
        <v>13801.6</v>
      </c>
      <c r="E43" s="1">
        <f>SUM(C43:D43)</f>
        <v>128814.40000000001</v>
      </c>
      <c r="F43" t="s">
        <v>12</v>
      </c>
    </row>
    <row r="44" spans="1:16">
      <c r="A44" t="s">
        <v>13</v>
      </c>
      <c r="B44">
        <v>165</v>
      </c>
      <c r="C44" s="1">
        <f>SUM(790713/440*165)</f>
        <v>296517.375</v>
      </c>
      <c r="D44" s="1">
        <f>SUM(B38/B36*B44)</f>
        <v>35582.25</v>
      </c>
      <c r="E44" s="1">
        <f>SUM(C44:D44)</f>
        <v>332099.625</v>
      </c>
      <c r="F44" t="s">
        <v>13</v>
      </c>
    </row>
    <row r="45" spans="1:16">
      <c r="A45" t="s">
        <v>14</v>
      </c>
      <c r="B45">
        <v>67</v>
      </c>
      <c r="C45" s="1">
        <f>SUM(790713/440*67)</f>
        <v>120404.02500000001</v>
      </c>
      <c r="D45" s="1">
        <f>SUM(B38/B36*B45)</f>
        <v>14448.550000000001</v>
      </c>
      <c r="E45" s="1">
        <f>SUM(C45:D45)</f>
        <v>134852.57500000001</v>
      </c>
      <c r="F45" t="s">
        <v>14</v>
      </c>
    </row>
    <row r="46" spans="1:16">
      <c r="A46" t="s">
        <v>15</v>
      </c>
      <c r="B46">
        <v>144</v>
      </c>
      <c r="C46" s="1">
        <f>SUM(790713/440*144)</f>
        <v>258778.80000000002</v>
      </c>
      <c r="D46" s="1">
        <f>SUM(B38/B36*B46)</f>
        <v>31053.600000000002</v>
      </c>
      <c r="E46" s="1">
        <f>SUM(C46:D46)</f>
        <v>289832.40000000002</v>
      </c>
      <c r="F46" t="s">
        <v>15</v>
      </c>
    </row>
    <row r="47" spans="1:16">
      <c r="A47" t="s">
        <v>10</v>
      </c>
      <c r="B47">
        <f>SUM(B43:B46)</f>
        <v>440</v>
      </c>
      <c r="C47" s="1">
        <f>SUM(C43:C46)</f>
        <v>790713</v>
      </c>
      <c r="D47" s="1">
        <f>SUM(D43:D46)</f>
        <v>94886</v>
      </c>
      <c r="E47" s="1">
        <f>SUM(E43:E46)</f>
        <v>885599.00000000012</v>
      </c>
      <c r="F47" t="s">
        <v>10</v>
      </c>
    </row>
    <row r="49" spans="1:16">
      <c r="A49" s="3" t="s">
        <v>18</v>
      </c>
      <c r="I49" s="3"/>
      <c r="L49" s="3"/>
    </row>
    <row r="50" spans="1:16">
      <c r="A50" t="s">
        <v>2</v>
      </c>
      <c r="B50" s="1">
        <v>1886.93</v>
      </c>
      <c r="I50" s="3"/>
      <c r="J50" s="1"/>
      <c r="L50" s="3"/>
      <c r="M50" s="4"/>
      <c r="N50" s="4"/>
      <c r="O50" s="4"/>
      <c r="P50" s="4"/>
    </row>
    <row r="51" spans="1:16">
      <c r="A51" t="s">
        <v>3</v>
      </c>
      <c r="B51">
        <v>440</v>
      </c>
      <c r="I51" s="3"/>
      <c r="L51" s="3"/>
      <c r="N51" s="1"/>
      <c r="O51" s="1"/>
      <c r="P51" s="1"/>
    </row>
    <row r="52" spans="1:16">
      <c r="A52" t="s">
        <v>4</v>
      </c>
      <c r="B52" s="1">
        <f>SUM(B50*B51)</f>
        <v>830249.20000000007</v>
      </c>
      <c r="C52" s="1"/>
      <c r="I52" s="3"/>
      <c r="J52" s="1"/>
      <c r="L52" s="3"/>
      <c r="N52" s="1"/>
      <c r="O52" s="1"/>
      <c r="P52" s="1"/>
    </row>
    <row r="53" spans="1:16">
      <c r="A53" t="s">
        <v>5</v>
      </c>
      <c r="B53" s="1">
        <v>99630</v>
      </c>
      <c r="C53" s="1"/>
      <c r="I53" s="3"/>
      <c r="J53" s="1"/>
      <c r="L53" s="3"/>
      <c r="N53" s="1"/>
      <c r="O53" s="1"/>
      <c r="P53" s="1"/>
    </row>
    <row r="54" spans="1:16">
      <c r="A54" t="s">
        <v>6</v>
      </c>
      <c r="B54" s="1">
        <f>SUM(B52:B53)</f>
        <v>929879.20000000007</v>
      </c>
      <c r="C54" s="1"/>
      <c r="D54" s="1"/>
      <c r="I54" s="3"/>
      <c r="J54" s="1"/>
      <c r="L54" s="3"/>
      <c r="N54" s="1"/>
      <c r="O54" s="1"/>
      <c r="P54" s="1"/>
    </row>
    <row r="55" spans="1:16">
      <c r="L55" s="3"/>
      <c r="N55" s="1"/>
      <c r="O55" s="1"/>
      <c r="P55" s="1"/>
    </row>
    <row r="56" spans="1:16">
      <c r="A56" s="3" t="s">
        <v>7</v>
      </c>
    </row>
    <row r="57" spans="1:16">
      <c r="A57" t="s">
        <v>8</v>
      </c>
      <c r="B57" t="s">
        <v>9</v>
      </c>
      <c r="C57" t="s">
        <v>4</v>
      </c>
      <c r="D57" t="s">
        <v>5</v>
      </c>
      <c r="E57" t="s">
        <v>10</v>
      </c>
      <c r="F57" t="s">
        <v>8</v>
      </c>
    </row>
    <row r="58" spans="1:16">
      <c r="A58" t="s">
        <v>12</v>
      </c>
      <c r="B58">
        <v>64</v>
      </c>
      <c r="C58" s="1">
        <f>SUM(830248.65/440*64)</f>
        <v>120763.44</v>
      </c>
      <c r="D58" s="1">
        <f>SUM(B53/B51*B58)</f>
        <v>14491.636363636364</v>
      </c>
      <c r="E58" s="1">
        <f>SUM(C58:D58)</f>
        <v>135255.07636363636</v>
      </c>
      <c r="F58" t="s">
        <v>12</v>
      </c>
    </row>
    <row r="59" spans="1:16">
      <c r="A59" t="s">
        <v>13</v>
      </c>
      <c r="B59">
        <v>165</v>
      </c>
      <c r="C59" s="1">
        <f>SUM(830248.65/440*165)</f>
        <v>311343.24375000002</v>
      </c>
      <c r="D59" s="1">
        <f>SUM(B53/B51*B59)</f>
        <v>37361.25</v>
      </c>
      <c r="E59" s="1">
        <f>SUM(C59:D59)</f>
        <v>348704.49375000002</v>
      </c>
      <c r="F59" t="s">
        <v>13</v>
      </c>
    </row>
    <row r="60" spans="1:16">
      <c r="A60" t="s">
        <v>14</v>
      </c>
      <c r="B60">
        <v>67</v>
      </c>
      <c r="C60" s="1">
        <f>SUM(830248.65/440*67)</f>
        <v>126424.22625000001</v>
      </c>
      <c r="D60" s="1">
        <f>SUM(B53/B51*B60)</f>
        <v>15170.931818181818</v>
      </c>
      <c r="E60" s="1">
        <f>SUM(C60:D60)</f>
        <v>141595.15806818183</v>
      </c>
      <c r="F60" t="s">
        <v>14</v>
      </c>
    </row>
    <row r="61" spans="1:16">
      <c r="A61" t="s">
        <v>15</v>
      </c>
      <c r="B61">
        <v>144</v>
      </c>
      <c r="C61" s="1">
        <f>SUM(830248.65/440*144)</f>
        <v>271717.74</v>
      </c>
      <c r="D61" s="1">
        <f>SUM(B53/B51*B61)</f>
        <v>32606.18181818182</v>
      </c>
      <c r="E61" s="1">
        <f>SUM(C61:D61)</f>
        <v>304323.92181818181</v>
      </c>
      <c r="F61" t="s">
        <v>15</v>
      </c>
    </row>
    <row r="62" spans="1:16">
      <c r="A62" t="s">
        <v>10</v>
      </c>
      <c r="B62">
        <f>SUM(B58:B61)</f>
        <v>440</v>
      </c>
      <c r="C62" s="1">
        <f>SUM(C58:C61)</f>
        <v>830248.65</v>
      </c>
      <c r="D62" s="1">
        <f>SUM(D58:D61)</f>
        <v>99630.000000000015</v>
      </c>
      <c r="E62" s="1">
        <f>SUM(E58:E61)</f>
        <v>929878.65000000014</v>
      </c>
      <c r="F62" t="s">
        <v>10</v>
      </c>
    </row>
    <row r="64" spans="1:16">
      <c r="A64" s="3" t="s">
        <v>19</v>
      </c>
      <c r="I64" s="3"/>
      <c r="L64" s="3"/>
    </row>
    <row r="65" spans="1:16">
      <c r="A65" t="s">
        <v>2</v>
      </c>
      <c r="B65" s="1">
        <v>1981.28</v>
      </c>
      <c r="I65" s="3"/>
      <c r="J65" s="1"/>
      <c r="L65" s="3"/>
      <c r="M65" s="4"/>
      <c r="N65" s="4"/>
      <c r="O65" s="4"/>
      <c r="P65" s="4"/>
    </row>
    <row r="66" spans="1:16">
      <c r="A66" t="s">
        <v>3</v>
      </c>
      <c r="B66">
        <v>440</v>
      </c>
      <c r="I66" s="3"/>
      <c r="L66" s="3"/>
      <c r="N66" s="1"/>
      <c r="O66" s="1"/>
      <c r="P66" s="1"/>
    </row>
    <row r="67" spans="1:16">
      <c r="A67" t="s">
        <v>4</v>
      </c>
      <c r="B67" s="1">
        <f>SUM(B65*B66)</f>
        <v>871763.2</v>
      </c>
      <c r="C67" s="1"/>
      <c r="I67" s="3"/>
      <c r="J67" s="1"/>
      <c r="L67" s="3"/>
      <c r="N67" s="1"/>
      <c r="O67" s="1"/>
      <c r="P67" s="1"/>
    </row>
    <row r="68" spans="1:16">
      <c r="A68" t="s">
        <v>5</v>
      </c>
      <c r="B68" s="1">
        <v>104612</v>
      </c>
      <c r="C68" s="1"/>
      <c r="I68" s="3"/>
      <c r="J68" s="1"/>
      <c r="L68" s="3"/>
      <c r="N68" s="1"/>
      <c r="O68" s="1"/>
      <c r="P68" s="1"/>
    </row>
    <row r="69" spans="1:16">
      <c r="A69" t="s">
        <v>6</v>
      </c>
      <c r="B69" s="1">
        <f>SUM(B67:B68)</f>
        <v>976375.2</v>
      </c>
      <c r="C69" s="1"/>
      <c r="D69" s="1"/>
      <c r="I69" s="3"/>
      <c r="J69" s="1"/>
      <c r="L69" s="3"/>
      <c r="N69" s="1"/>
      <c r="O69" s="1"/>
      <c r="P69" s="1"/>
    </row>
    <row r="70" spans="1:16">
      <c r="L70" s="3"/>
      <c r="N70" s="1"/>
      <c r="O70" s="1"/>
      <c r="P70" s="1"/>
    </row>
    <row r="71" spans="1:16">
      <c r="A71" s="3" t="s">
        <v>7</v>
      </c>
    </row>
    <row r="72" spans="1:16">
      <c r="A72" t="s">
        <v>8</v>
      </c>
      <c r="B72" t="s">
        <v>9</v>
      </c>
      <c r="C72" t="s">
        <v>4</v>
      </c>
      <c r="D72" t="s">
        <v>5</v>
      </c>
      <c r="E72" t="s">
        <v>10</v>
      </c>
      <c r="F72" t="s">
        <v>8</v>
      </c>
    </row>
    <row r="73" spans="1:16">
      <c r="A73" t="s">
        <v>12</v>
      </c>
      <c r="B73">
        <v>64</v>
      </c>
      <c r="C73" s="1">
        <f>SUM(871761.08/440*64)</f>
        <v>126801.61163636362</v>
      </c>
      <c r="D73" s="1">
        <f>SUM(B68/B66*B73)</f>
        <v>15216.290909090909</v>
      </c>
      <c r="E73" s="1">
        <f>SUM(C73:D73)</f>
        <v>142017.90254545453</v>
      </c>
      <c r="F73" t="s">
        <v>12</v>
      </c>
    </row>
    <row r="74" spans="1:16">
      <c r="A74" t="s">
        <v>13</v>
      </c>
      <c r="B74">
        <v>165</v>
      </c>
      <c r="C74" s="1">
        <f>SUM(871761.08/440*165)</f>
        <v>326910.40499999997</v>
      </c>
      <c r="D74" s="1">
        <f>SUM(B68/B66*B74)</f>
        <v>39229.5</v>
      </c>
      <c r="E74" s="1">
        <f>SUM(C74:D74)</f>
        <v>366139.90499999997</v>
      </c>
      <c r="F74" t="s">
        <v>13</v>
      </c>
    </row>
    <row r="75" spans="1:16">
      <c r="A75" t="s">
        <v>14</v>
      </c>
      <c r="B75">
        <v>67</v>
      </c>
      <c r="C75" s="1">
        <f>SUM(871761.08/440*67)</f>
        <v>132745.43718181818</v>
      </c>
      <c r="D75" s="1">
        <f>SUM(B68/B66*B75)</f>
        <v>15929.554545454544</v>
      </c>
      <c r="E75" s="1">
        <f>SUM(C75:D75)</f>
        <v>148674.99172727272</v>
      </c>
      <c r="F75" t="s">
        <v>14</v>
      </c>
    </row>
    <row r="76" spans="1:16">
      <c r="A76" t="s">
        <v>15</v>
      </c>
      <c r="B76">
        <v>144</v>
      </c>
      <c r="C76" s="1">
        <f>SUM(871761.08/440*144)</f>
        <v>285303.62618181814</v>
      </c>
      <c r="D76" s="1">
        <f>SUM(B68/B66*B76)</f>
        <v>34236.654545454541</v>
      </c>
      <c r="E76" s="1">
        <f>SUM(C76:D76)</f>
        <v>319540.28072727268</v>
      </c>
      <c r="F76" t="s">
        <v>15</v>
      </c>
    </row>
    <row r="77" spans="1:16">
      <c r="A77" t="s">
        <v>10</v>
      </c>
      <c r="B77">
        <f>SUM(B73:B76)</f>
        <v>440</v>
      </c>
      <c r="C77" s="1">
        <f>SUM(C73:C76)</f>
        <v>871761.07999999984</v>
      </c>
      <c r="D77" s="1">
        <f>SUM(D73:D76)</f>
        <v>104612</v>
      </c>
      <c r="E77" s="1">
        <f>SUM(E73:E76)</f>
        <v>976373.07999999984</v>
      </c>
      <c r="F77" t="s">
        <v>10</v>
      </c>
    </row>
    <row r="79" spans="1:16">
      <c r="A79" s="3" t="s">
        <v>20</v>
      </c>
    </row>
    <row r="80" spans="1:16" ht="15">
      <c r="A80" s="3" t="s">
        <v>21</v>
      </c>
      <c r="B80" s="5" t="s">
        <v>22</v>
      </c>
      <c r="C80" s="5" t="s">
        <v>15</v>
      </c>
      <c r="D80" s="5" t="s">
        <v>13</v>
      </c>
      <c r="E80" s="5" t="s">
        <v>14</v>
      </c>
      <c r="F80" s="5" t="s">
        <v>12</v>
      </c>
      <c r="G80" s="5" t="s">
        <v>11</v>
      </c>
    </row>
    <row r="81" spans="1:7">
      <c r="A81" s="3" t="s">
        <v>1</v>
      </c>
      <c r="B81" s="1">
        <v>910077.9</v>
      </c>
      <c r="C81" s="1">
        <f>E16</f>
        <v>260539.2</v>
      </c>
      <c r="D81" s="1">
        <f>E14</f>
        <v>298534.5</v>
      </c>
      <c r="E81" s="1">
        <f>E15</f>
        <v>121223.1</v>
      </c>
      <c r="F81" s="1">
        <f>E13</f>
        <v>115795.2</v>
      </c>
      <c r="G81" s="1">
        <f>E12</f>
        <v>113985.9</v>
      </c>
    </row>
    <row r="82" spans="1:7">
      <c r="A82" s="3" t="s">
        <v>16</v>
      </c>
      <c r="B82" s="1">
        <v>843454</v>
      </c>
      <c r="C82" s="1">
        <f>E31</f>
        <v>276039.49090909091</v>
      </c>
      <c r="D82" s="1">
        <f>E29</f>
        <v>316295.25</v>
      </c>
      <c r="E82" s="1">
        <f>E30</f>
        <v>128435.04090909091</v>
      </c>
      <c r="F82" s="1">
        <f>E28</f>
        <v>122684.21818181819</v>
      </c>
    </row>
    <row r="83" spans="1:7">
      <c r="A83" s="3" t="s">
        <v>17</v>
      </c>
      <c r="B83" s="1">
        <v>885599</v>
      </c>
      <c r="C83" s="1">
        <f>E46</f>
        <v>289832.40000000002</v>
      </c>
      <c r="D83" s="1">
        <f>E44</f>
        <v>332099.625</v>
      </c>
      <c r="E83" s="1">
        <f>E45</f>
        <v>134852.57500000001</v>
      </c>
      <c r="F83" s="1">
        <f>E43</f>
        <v>128814.40000000001</v>
      </c>
    </row>
    <row r="84" spans="1:7">
      <c r="A84" s="3" t="s">
        <v>18</v>
      </c>
      <c r="B84" s="1">
        <v>929878.65</v>
      </c>
      <c r="C84" s="1">
        <f>E61</f>
        <v>304323.92181818181</v>
      </c>
      <c r="D84" s="1">
        <f>E59</f>
        <v>348704.49375000002</v>
      </c>
      <c r="E84" s="1">
        <f>E60</f>
        <v>141595.15806818183</v>
      </c>
      <c r="F84" s="1">
        <f>E58</f>
        <v>135255.07636363636</v>
      </c>
    </row>
    <row r="85" spans="1:7">
      <c r="A85" s="3" t="s">
        <v>19</v>
      </c>
      <c r="B85" s="1">
        <v>976373.08</v>
      </c>
      <c r="C85" s="1">
        <f>E76</f>
        <v>319540.28072727268</v>
      </c>
      <c r="D85" s="1">
        <f>E74</f>
        <v>366139.90499999997</v>
      </c>
      <c r="E85" s="1">
        <f>E75</f>
        <v>148674.99172727272</v>
      </c>
      <c r="F85" s="1">
        <f>E73</f>
        <v>142017.90254545453</v>
      </c>
    </row>
    <row r="86" spans="1:7">
      <c r="A86" s="3" t="s">
        <v>10</v>
      </c>
      <c r="B86" s="1">
        <v>4545382.63</v>
      </c>
      <c r="C86" s="1">
        <f>SUM(C81:C85)</f>
        <v>1450275.2934545453</v>
      </c>
      <c r="D86" s="1">
        <f>SUM(D81:D85)</f>
        <v>1661773.7737499999</v>
      </c>
      <c r="E86" s="1">
        <f>SUM(E81:E85)</f>
        <v>674780.86570454552</v>
      </c>
      <c r="F86" s="1">
        <f>SUM(F81:F85)</f>
        <v>644566.79709090909</v>
      </c>
      <c r="G86" s="1">
        <f>SUM(G81:G85)</f>
        <v>113985.9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2A4E44411C284A901C1DF4352D563F" ma:contentTypeVersion="15" ma:contentTypeDescription="Create a new document." ma:contentTypeScope="" ma:versionID="58d83de00cdb0e53e63e0b0dfa4e55ce">
  <xsd:schema xmlns:xsd="http://www.w3.org/2001/XMLSchema" xmlns:xs="http://www.w3.org/2001/XMLSchema" xmlns:p="http://schemas.microsoft.com/office/2006/metadata/properties" xmlns:ns2="3832452e-6321-41c8-904b-24b2eaad5973" xmlns:ns3="bc3dc3c5-41ef-4dc8-b504-db9d40f66a26" targetNamespace="http://schemas.microsoft.com/office/2006/metadata/properties" ma:root="true" ma:fieldsID="31524a6f0b9d96c1d5ba583556e46a03" ns2:_="" ns3:_="">
    <xsd:import namespace="3832452e-6321-41c8-904b-24b2eaad5973"/>
    <xsd:import namespace="bc3dc3c5-41ef-4dc8-b504-db9d40f66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2452e-6321-41c8-904b-24b2eaad5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b48f011-0c99-48a8-b23c-e11e698ab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dc3c5-41ef-4dc8-b504-db9d40f66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5a7e687-8fe3-4e76-8a05-f0bf1a72d403}" ma:internalName="TaxCatchAll" ma:showField="CatchAllData" ma:web="bc3dc3c5-41ef-4dc8-b504-db9d40f66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3dc3c5-41ef-4dc8-b504-db9d40f66a26" xsi:nil="true"/>
    <lcf76f155ced4ddcb4097134ff3c332f xmlns="3832452e-6321-41c8-904b-24b2eaad597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EFD9BA-3095-4B7D-83DA-CDAE8FB15E2E}"/>
</file>

<file path=customXml/itemProps2.xml><?xml version="1.0" encoding="utf-8"?>
<ds:datastoreItem xmlns:ds="http://schemas.openxmlformats.org/officeDocument/2006/customXml" ds:itemID="{4CC07B91-89A8-4F30-ADFB-1AAA14279659}"/>
</file>

<file path=customXml/itemProps3.xml><?xml version="1.0" encoding="utf-8"?>
<ds:datastoreItem xmlns:ds="http://schemas.openxmlformats.org/officeDocument/2006/customXml" ds:itemID="{554EA9B4-66EA-4B23-9DA0-E6AFE7E70DA5}"/>
</file>

<file path=docMetadata/LabelInfo.xml><?xml version="1.0" encoding="utf-8"?>
<clbl:labelList xmlns:clbl="http://schemas.microsoft.com/office/2020/mipLabelMetadata">
  <clbl:label id="{9144f426-de02-4512-acd6-9be2667fce12}" enabled="1" method="Standard" siteId="{a2a21b60-5625-43fe-a55a-52f5e111d71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Kamal, Sharmin</dc:creator>
  <cp:keywords/>
  <dc:description/>
  <cp:lastModifiedBy>Kamal, Sharmin</cp:lastModifiedBy>
  <cp:revision/>
  <dcterms:created xsi:type="dcterms:W3CDTF">2025-05-20T17:36:41Z</dcterms:created>
  <dcterms:modified xsi:type="dcterms:W3CDTF">2025-05-29T16:21:44Z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0x010100CA2A4E44411C284A901C1DF4352D563F</vt:lpwstr>
  </property>
  <property fmtid="{D5CDD505-2E9C-101B-9397-08002B2CF9AE}" pid="3" name="MediaServiceImageTags">
    <vt:lpwstr/>
  </property>
</Properties>
</file>